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veredbenitarealestateapprai-my.sharepoint.com/personal/vered_v-b_co_il/Documents/עבודות/עיריית פת/התחדשות עירונית/מדיניות התחדשות עירונית/עותק סופי/מאי 22/"/>
    </mc:Choice>
  </mc:AlternateContent>
  <xr:revisionPtr revIDLastSave="14" documentId="8_{0AA45437-5751-4606-90EC-6B252A87E679}" xr6:coauthVersionLast="47" xr6:coauthVersionMax="47" xr10:uidLastSave="{4D391DD6-0B63-4B38-AA0C-B8CC18A7468F}"/>
  <bookViews>
    <workbookView xWindow="-108" yWindow="-108" windowWidth="23256" windowHeight="12576" xr2:uid="{00000000-000D-0000-FFFF-FFFF00000000}"/>
  </bookViews>
  <sheets>
    <sheet name="מפתח עלויות + בסיס נתונים ריק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2" l="1"/>
  <c r="E19" i="12"/>
  <c r="E18" i="12"/>
  <c r="E38" i="12"/>
  <c r="E37" i="12"/>
  <c r="E28" i="12"/>
  <c r="E29" i="12"/>
  <c r="E30" i="12"/>
  <c r="F30" i="12" s="1"/>
  <c r="E39" i="12"/>
  <c r="F39" i="12" s="1"/>
  <c r="F7" i="12" l="1"/>
  <c r="E14" i="12"/>
  <c r="E16" i="12" l="1"/>
  <c r="E8" i="12" l="1"/>
  <c r="E34" i="12" l="1"/>
  <c r="F34" i="12" s="1"/>
  <c r="E33" i="12"/>
  <c r="F33" i="12" s="1"/>
  <c r="F14" i="12" l="1"/>
  <c r="E6" i="12" l="1"/>
  <c r="F23" i="12" l="1"/>
  <c r="F38" i="12" l="1"/>
  <c r="F37" i="12"/>
  <c r="E36" i="12"/>
  <c r="F36" i="12" s="1"/>
  <c r="E35" i="12"/>
  <c r="F35" i="12" s="1"/>
  <c r="E32" i="12"/>
  <c r="F32" i="12" s="1"/>
  <c r="E31" i="12"/>
  <c r="F31" i="12" s="1"/>
  <c r="F29" i="12"/>
  <c r="F28" i="12"/>
  <c r="F20" i="12"/>
  <c r="F19" i="12"/>
  <c r="F18" i="12"/>
  <c r="E17" i="12"/>
  <c r="F17" i="12" s="1"/>
  <c r="I16" i="12"/>
  <c r="E22" i="12" s="1"/>
  <c r="E15" i="12"/>
  <c r="F15" i="12" s="1"/>
  <c r="E13" i="12"/>
  <c r="F13" i="12" s="1"/>
  <c r="I10" i="12"/>
  <c r="E9" i="12"/>
  <c r="F9" i="12" s="1"/>
  <c r="F8" i="12"/>
  <c r="F6" i="12" l="1"/>
  <c r="F10" i="12" s="1"/>
  <c r="F40" i="12"/>
  <c r="F22" i="12"/>
  <c r="I34" i="12"/>
  <c r="F16" i="12"/>
  <c r="E21" i="12" l="1"/>
  <c r="F21" i="12" s="1"/>
  <c r="E24" i="12"/>
  <c r="F24" i="12" s="1"/>
  <c r="F25" i="12" l="1"/>
  <c r="F41" i="12" s="1"/>
  <c r="E43" i="12" s="1"/>
  <c r="F43" i="12" l="1"/>
  <c r="I35" i="12"/>
  <c r="I37" i="12" s="1"/>
  <c r="I38" i="12" s="1"/>
  <c r="F45" i="12" l="1"/>
  <c r="I40" i="12"/>
  <c r="I41" i="12" s="1"/>
  <c r="I44" i="12" s="1"/>
  <c r="I45" i="12" s="1"/>
</calcChain>
</file>

<file path=xl/sharedStrings.xml><?xml version="1.0" encoding="utf-8"?>
<sst xmlns="http://schemas.openxmlformats.org/spreadsheetml/2006/main" count="101" uniqueCount="95">
  <si>
    <t>סעיף</t>
  </si>
  <si>
    <t>מגורים</t>
  </si>
  <si>
    <t>קרקע</t>
  </si>
  <si>
    <t xml:space="preserve">אומדן </t>
  </si>
  <si>
    <t>דיור חלופי לבעלי הדירות</t>
  </si>
  <si>
    <t>הובלה</t>
  </si>
  <si>
    <t>סה"כ קרקע</t>
  </si>
  <si>
    <t>פרק ב'- כלליות</t>
  </si>
  <si>
    <t>תכנון ויעוץ</t>
  </si>
  <si>
    <t>מבניה ישירה</t>
  </si>
  <si>
    <t>עו"ד יזם (מכירות)</t>
  </si>
  <si>
    <t>אגרות והיטלים</t>
  </si>
  <si>
    <t>בקיזוז בניה קיימת</t>
  </si>
  <si>
    <t xml:space="preserve">פרסום שיווק </t>
  </si>
  <si>
    <t>סה"כ כלליות</t>
  </si>
  <si>
    <t xml:space="preserve">פרק ג'- בנייה ישירה </t>
  </si>
  <si>
    <t>הריסה ופינוי</t>
  </si>
  <si>
    <t>פיתוח חצר</t>
  </si>
  <si>
    <t>מרפסות</t>
  </si>
  <si>
    <t>מרפסות גג</t>
  </si>
  <si>
    <t xml:space="preserve">סה"כ בנייה ישירה </t>
  </si>
  <si>
    <t>סה"כ הקמה = קרקע + כלליות +בנייה ישירה</t>
  </si>
  <si>
    <t xml:space="preserve">מימון </t>
  </si>
  <si>
    <t>מעלות הקמה</t>
  </si>
  <si>
    <t>כולל ערבויות חוק מכר, עמלת אי ניצול, פיקוח בנקאי, ערבויות פיננסיות, עמלת לווי וריבית</t>
  </si>
  <si>
    <t>סה"כ עלות הקמה ומימון</t>
  </si>
  <si>
    <t>* מפתח עלויות זה יבחן אחת לשנה ויעודכן במידת הצורך</t>
  </si>
  <si>
    <t>פיקוח מטעם הדיירים</t>
  </si>
  <si>
    <t>ברמת מעטפת</t>
  </si>
  <si>
    <t xml:space="preserve">ליח"ד </t>
  </si>
  <si>
    <t>לחודש, לתקופת הבניה</t>
  </si>
  <si>
    <t>עו"ד דיירים</t>
  </si>
  <si>
    <t>שווי דירות הדיירים</t>
  </si>
  <si>
    <t>בלתי צפוי מראש</t>
  </si>
  <si>
    <t>תקורה, ניהול ופקוח</t>
  </si>
  <si>
    <t>* כל העלויות ללא מע"מ</t>
  </si>
  <si>
    <t>ממכירות</t>
  </si>
  <si>
    <t>עלות גמר לשטחים משותפים</t>
  </si>
  <si>
    <t>תקופת הבניה</t>
  </si>
  <si>
    <t>מס' יח"ד בפרויקט</t>
  </si>
  <si>
    <t>מס' יח"ד לדיירים</t>
  </si>
  <si>
    <t>נתוני שטחי הפרויקט</t>
  </si>
  <si>
    <t>שטח תת קרקעי</t>
  </si>
  <si>
    <t>שטח מרפסות</t>
  </si>
  <si>
    <t>שטח מרפסת גג</t>
  </si>
  <si>
    <t>שטח חצר</t>
  </si>
  <si>
    <t>כמות</t>
  </si>
  <si>
    <t>סה"כ לפרויקט</t>
  </si>
  <si>
    <t>בסיס נתונים</t>
  </si>
  <si>
    <t>לדייר, לתקופת הבניה</t>
  </si>
  <si>
    <t>מס' יח"ד ליזם</t>
  </si>
  <si>
    <t>תקציב פרויקט - התחדשות עירונית</t>
  </si>
  <si>
    <t>שטח בנוי קיים עילי</t>
  </si>
  <si>
    <t>יש להזין את הנתונים לקבלת אומדן תקציב הבניה</t>
  </si>
  <si>
    <t>לדייר, לכיוון</t>
  </si>
  <si>
    <t>שטח עילי מסחר/משרדים</t>
  </si>
  <si>
    <t>חב' חשמל - מגורים</t>
  </si>
  <si>
    <t>חב' חשמל - מסחר/משרדים</t>
  </si>
  <si>
    <t>שטח עילי - מסחר/משרדים</t>
  </si>
  <si>
    <t>שטח משותף - מסחר/משרדים</t>
  </si>
  <si>
    <t>שטח משותף מסחר/משרדים</t>
  </si>
  <si>
    <t>סה"כ הקמה ומימון</t>
  </si>
  <si>
    <t>עודף לאחר הוצאות מימון</t>
  </si>
  <si>
    <t>ריווחיות לפרויקט</t>
  </si>
  <si>
    <t>סה"כ הכנסות</t>
  </si>
  <si>
    <t>סה"כ הקמה (לפני מימון)</t>
  </si>
  <si>
    <t xml:space="preserve">שיעור העודף לעלות </t>
  </si>
  <si>
    <t xml:space="preserve">עודף לפני הוצאות מימון </t>
  </si>
  <si>
    <t>שיעור העודף לעלות לפני מימון</t>
  </si>
  <si>
    <t xml:space="preserve">הוצאות מימון </t>
  </si>
  <si>
    <t>מטלה ציבורית</t>
  </si>
  <si>
    <t>קרן אחזקה</t>
  </si>
  <si>
    <t>ע"פ המוגדר בחוק</t>
  </si>
  <si>
    <r>
      <t xml:space="preserve">עלות דירות התמורה </t>
    </r>
    <r>
      <rPr>
        <sz val="10"/>
        <color theme="1"/>
        <rFont val="David"/>
        <family val="2"/>
      </rPr>
      <t>(לצורך חישוב מס רכישה)</t>
    </r>
  </si>
  <si>
    <t>שווי הפרויקט ללא מע"מ</t>
  </si>
  <si>
    <t>שווי דירות הדיירים ללא מע"מ</t>
  </si>
  <si>
    <t>ממכירות כולל מע"מ</t>
  </si>
  <si>
    <t>היטל השבחה (לא מגורים)</t>
  </si>
  <si>
    <t>סה"כ פדיון ליזם ללא מע"מ</t>
  </si>
  <si>
    <t xml:space="preserve">מס רכישה </t>
  </si>
  <si>
    <t>מעלות התמורה (5% - עד 24 חודשים)</t>
  </si>
  <si>
    <t>תכנון ויעוץ (תעסוקה ומסחר)</t>
  </si>
  <si>
    <t>משטח בניה תעסוקה+מסחר</t>
  </si>
  <si>
    <t>שטח עילי -מרקמי עד 10 קומות</t>
  </si>
  <si>
    <t xml:space="preserve">שטח עילי - מעל 24 קומות </t>
  </si>
  <si>
    <t>שטח עילי - עד 24 קומות (כולל)</t>
  </si>
  <si>
    <t xml:space="preserve">מרתפים  </t>
  </si>
  <si>
    <t>שווי דירות היזם  (לשיווק) ללא מע"מ</t>
  </si>
  <si>
    <t>אוןמדן היטל השבחה (לא מגורים)</t>
  </si>
  <si>
    <t>קומת עמודים מפולשת</t>
  </si>
  <si>
    <t>מרקמי - תמ"א 38,  2,600 - 2800 ₪ למ"ר</t>
  </si>
  <si>
    <t>בתוספת מע"מ</t>
  </si>
  <si>
    <t>* ככל וידרש מתקני חניה/תשלום קרן חניה ע"י אגף התנועה, העלות תלקח בחשבון בהתאם לסוג ההוצאה.</t>
  </si>
  <si>
    <t>* קרן אחזקה למשך 8 שנים עבור תושבים חוזרים (לא משקיעים)</t>
  </si>
  <si>
    <t>שטח קומת עמודים מפולשת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</si>
</sst>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₪&quot;\ #,##0;&quot;₪&quot;\ \-#,##0"/>
    <numFmt numFmtId="7" formatCode="&quot;₪&quot;\ #,##0.00;&quot;₪&quot;\ \-#,##0.0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#,##0\ \מ\'\'\ר"/>
    <numFmt numFmtId="166" formatCode="0.0%"/>
    <numFmt numFmtId="167" formatCode="#,##0\ \ש\'\'\ח\ \ל\מ\'\'\ר"/>
    <numFmt numFmtId="168" formatCode="&quot;₪&quot;\ #,##0"/>
    <numFmt numFmtId="169" formatCode="#,###\ \ל\י\ח\'\'\ד"/>
  </numFmts>
  <fonts count="1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2"/>
      <name val="David"/>
      <family val="2"/>
    </font>
    <font>
      <b/>
      <sz val="12"/>
      <color theme="1"/>
      <name val="David"/>
      <family val="2"/>
    </font>
    <font>
      <b/>
      <sz val="12"/>
      <name val="David"/>
      <family val="2"/>
    </font>
    <font>
      <sz val="12"/>
      <color indexed="10"/>
      <name val="David"/>
      <family val="2"/>
    </font>
    <font>
      <sz val="12"/>
      <color theme="1"/>
      <name val="David"/>
      <family val="2"/>
    </font>
    <font>
      <b/>
      <sz val="11"/>
      <name val="David"/>
      <family val="2"/>
    </font>
    <font>
      <b/>
      <sz val="13"/>
      <name val="David"/>
      <family val="2"/>
    </font>
    <font>
      <sz val="11"/>
      <name val="David"/>
      <family val="2"/>
    </font>
    <font>
      <sz val="11"/>
      <color theme="1"/>
      <name val="David"/>
      <family val="2"/>
    </font>
    <font>
      <sz val="10"/>
      <name val="Arial"/>
      <family val="2"/>
    </font>
    <font>
      <b/>
      <sz val="12"/>
      <name val="David"/>
      <family val="2"/>
      <charset val="177"/>
    </font>
    <font>
      <u/>
      <sz val="12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</cellStyleXfs>
  <cellXfs count="144">
    <xf numFmtId="0" fontId="0" fillId="0" borderId="0" xfId="0"/>
    <xf numFmtId="167" fontId="3" fillId="0" borderId="2" xfId="1" applyNumberFormat="1" applyFont="1" applyFill="1" applyBorder="1" applyAlignment="1">
      <alignment readingOrder="2"/>
    </xf>
    <xf numFmtId="0" fontId="5" fillId="0" borderId="1" xfId="1" applyFont="1" applyBorder="1"/>
    <xf numFmtId="3" fontId="3" fillId="0" borderId="0" xfId="1" applyNumberFormat="1" applyFont="1"/>
    <xf numFmtId="0" fontId="3" fillId="0" borderId="1" xfId="1" applyFont="1" applyBorder="1"/>
    <xf numFmtId="5" fontId="3" fillId="0" borderId="2" xfId="2" applyNumberFormat="1" applyFont="1" applyFill="1" applyBorder="1"/>
    <xf numFmtId="0" fontId="5" fillId="2" borderId="6" xfId="1" applyFont="1" applyFill="1" applyBorder="1"/>
    <xf numFmtId="3" fontId="5" fillId="0" borderId="0" xfId="1" applyNumberFormat="1" applyFont="1"/>
    <xf numFmtId="0" fontId="5" fillId="0" borderId="2" xfId="1" applyFont="1" applyFill="1" applyBorder="1"/>
    <xf numFmtId="3" fontId="5" fillId="0" borderId="0" xfId="1" applyNumberFormat="1" applyFont="1" applyFill="1"/>
    <xf numFmtId="0" fontId="5" fillId="0" borderId="2" xfId="1" applyFont="1" applyBorder="1"/>
    <xf numFmtId="0" fontId="3" fillId="0" borderId="9" xfId="1" applyFont="1" applyFill="1" applyBorder="1"/>
    <xf numFmtId="0" fontId="3" fillId="0" borderId="9" xfId="1" applyFont="1" applyBorder="1"/>
    <xf numFmtId="10" fontId="3" fillId="0" borderId="2" xfId="3" applyNumberFormat="1" applyFont="1" applyFill="1" applyBorder="1"/>
    <xf numFmtId="0" fontId="3" fillId="0" borderId="12" xfId="1" applyFont="1" applyBorder="1"/>
    <xf numFmtId="10" fontId="3" fillId="0" borderId="13" xfId="3" applyNumberFormat="1" applyFont="1" applyFill="1" applyBorder="1"/>
    <xf numFmtId="10" fontId="5" fillId="2" borderId="24" xfId="3" applyNumberFormat="1" applyFont="1" applyFill="1" applyBorder="1"/>
    <xf numFmtId="10" fontId="5" fillId="2" borderId="13" xfId="3" applyNumberFormat="1" applyFont="1" applyFill="1" applyBorder="1"/>
    <xf numFmtId="166" fontId="3" fillId="0" borderId="0" xfId="5" applyNumberFormat="1" applyFont="1"/>
    <xf numFmtId="0" fontId="5" fillId="0" borderId="1" xfId="1" applyFont="1" applyFill="1" applyBorder="1"/>
    <xf numFmtId="0" fontId="5" fillId="0" borderId="15" xfId="1" applyFont="1" applyBorder="1"/>
    <xf numFmtId="0" fontId="5" fillId="0" borderId="10" xfId="1" applyFont="1" applyBorder="1"/>
    <xf numFmtId="0" fontId="3" fillId="0" borderId="0" xfId="1" applyFont="1"/>
    <xf numFmtId="9" fontId="3" fillId="0" borderId="2" xfId="1" applyNumberFormat="1" applyFont="1" applyBorder="1"/>
    <xf numFmtId="10" fontId="3" fillId="0" borderId="0" xfId="3" applyNumberFormat="1" applyFont="1" applyBorder="1"/>
    <xf numFmtId="0" fontId="5" fillId="2" borderId="17" xfId="1" applyFont="1" applyFill="1" applyBorder="1"/>
    <xf numFmtId="0" fontId="5" fillId="2" borderId="18" xfId="1" applyFont="1" applyFill="1" applyBorder="1"/>
    <xf numFmtId="3" fontId="3" fillId="0" borderId="0" xfId="1" applyNumberFormat="1" applyFont="1" applyBorder="1"/>
    <xf numFmtId="0" fontId="6" fillId="0" borderId="0" xfId="1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Fill="1"/>
    <xf numFmtId="0" fontId="4" fillId="0" borderId="0" xfId="0" applyFont="1" applyAlignment="1">
      <alignment horizontal="right" vertical="top" readingOrder="2"/>
    </xf>
    <xf numFmtId="0" fontId="3" fillId="0" borderId="25" xfId="1" applyFont="1" applyBorder="1"/>
    <xf numFmtId="0" fontId="5" fillId="0" borderId="25" xfId="1" applyFont="1" applyFill="1" applyBorder="1"/>
    <xf numFmtId="3" fontId="3" fillId="0" borderId="25" xfId="1" applyNumberFormat="1" applyFont="1" applyFill="1" applyBorder="1"/>
    <xf numFmtId="0" fontId="3" fillId="0" borderId="25" xfId="1" applyFont="1" applyFill="1" applyBorder="1"/>
    <xf numFmtId="0" fontId="3" fillId="0" borderId="14" xfId="1" applyFont="1" applyBorder="1"/>
    <xf numFmtId="0" fontId="5" fillId="2" borderId="14" xfId="1" applyFont="1" applyFill="1" applyBorder="1"/>
    <xf numFmtId="0" fontId="5" fillId="0" borderId="26" xfId="1" applyFont="1" applyBorder="1"/>
    <xf numFmtId="0" fontId="5" fillId="0" borderId="26" xfId="1" applyFont="1" applyFill="1" applyBorder="1"/>
    <xf numFmtId="165" fontId="3" fillId="0" borderId="25" xfId="1" applyNumberFormat="1" applyFont="1" applyFill="1" applyBorder="1" applyAlignment="1">
      <alignment readingOrder="2"/>
    </xf>
    <xf numFmtId="165" fontId="3" fillId="0" borderId="27" xfId="1" applyNumberFormat="1" applyFont="1" applyFill="1" applyBorder="1" applyAlignment="1">
      <alignment readingOrder="2"/>
    </xf>
    <xf numFmtId="0" fontId="5" fillId="2" borderId="29" xfId="1" applyFont="1" applyFill="1" applyBorder="1"/>
    <xf numFmtId="3" fontId="3" fillId="0" borderId="2" xfId="1" applyNumberFormat="1" applyFont="1" applyBorder="1"/>
    <xf numFmtId="3" fontId="5" fillId="0" borderId="2" xfId="1" applyNumberFormat="1" applyFont="1" applyBorder="1"/>
    <xf numFmtId="3" fontId="5" fillId="0" borderId="2" xfId="1" applyNumberFormat="1" applyFont="1" applyFill="1" applyBorder="1"/>
    <xf numFmtId="165" fontId="7" fillId="0" borderId="2" xfId="0" applyNumberFormat="1" applyFont="1" applyBorder="1" applyAlignment="1">
      <alignment readingOrder="2"/>
    </xf>
    <xf numFmtId="168" fontId="3" fillId="0" borderId="2" xfId="1" applyNumberFormat="1" applyFont="1" applyBorder="1"/>
    <xf numFmtId="0" fontId="7" fillId="0" borderId="1" xfId="0" applyFont="1" applyFill="1" applyBorder="1"/>
    <xf numFmtId="0" fontId="3" fillId="0" borderId="1" xfId="1" applyFont="1" applyFill="1" applyBorder="1"/>
    <xf numFmtId="5" fontId="3" fillId="0" borderId="1" xfId="1" applyNumberFormat="1" applyFont="1" applyBorder="1"/>
    <xf numFmtId="7" fontId="3" fillId="0" borderId="1" xfId="1" applyNumberFormat="1" applyFont="1" applyBorder="1"/>
    <xf numFmtId="9" fontId="3" fillId="0" borderId="2" xfId="5" applyFont="1" applyBorder="1"/>
    <xf numFmtId="3" fontId="3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readingOrder="2"/>
    </xf>
    <xf numFmtId="3" fontId="3" fillId="0" borderId="2" xfId="1" applyNumberFormat="1" applyFont="1" applyFill="1" applyBorder="1"/>
    <xf numFmtId="0" fontId="5" fillId="0" borderId="10" xfId="1" applyFont="1" applyFill="1" applyBorder="1"/>
    <xf numFmtId="3" fontId="5" fillId="0" borderId="10" xfId="1" applyNumberFormat="1" applyFont="1" applyFill="1" applyBorder="1"/>
    <xf numFmtId="3" fontId="3" fillId="0" borderId="34" xfId="1" applyNumberFormat="1" applyFont="1" applyBorder="1"/>
    <xf numFmtId="0" fontId="5" fillId="2" borderId="7" xfId="1" applyFont="1" applyFill="1" applyBorder="1"/>
    <xf numFmtId="3" fontId="5" fillId="2" borderId="7" xfId="1" applyNumberFormat="1" applyFont="1" applyFill="1" applyBorder="1"/>
    <xf numFmtId="0" fontId="5" fillId="0" borderId="28" xfId="1" applyFont="1" applyFill="1" applyBorder="1"/>
    <xf numFmtId="168" fontId="3" fillId="0" borderId="3" xfId="1" applyNumberFormat="1" applyFont="1" applyBorder="1"/>
    <xf numFmtId="168" fontId="3" fillId="0" borderId="36" xfId="1" applyNumberFormat="1" applyFont="1" applyBorder="1"/>
    <xf numFmtId="168" fontId="5" fillId="2" borderId="8" xfId="1" applyNumberFormat="1" applyFont="1" applyFill="1" applyBorder="1"/>
    <xf numFmtId="0" fontId="5" fillId="0" borderId="15" xfId="1" applyFont="1" applyFill="1" applyBorder="1"/>
    <xf numFmtId="168" fontId="5" fillId="0" borderId="11" xfId="1" applyNumberFormat="1" applyFont="1" applyFill="1" applyBorder="1"/>
    <xf numFmtId="3" fontId="5" fillId="2" borderId="8" xfId="1" applyNumberFormat="1" applyFont="1" applyFill="1" applyBorder="1"/>
    <xf numFmtId="168" fontId="5" fillId="0" borderId="3" xfId="1" applyNumberFormat="1" applyFont="1" applyFill="1" applyBorder="1"/>
    <xf numFmtId="168" fontId="5" fillId="0" borderId="3" xfId="1" applyNumberFormat="1" applyFont="1" applyBorder="1"/>
    <xf numFmtId="3" fontId="5" fillId="2" borderId="6" xfId="1" applyNumberFormat="1" applyFont="1" applyFill="1" applyBorder="1"/>
    <xf numFmtId="168" fontId="3" fillId="0" borderId="3" xfId="3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0" fontId="3" fillId="0" borderId="10" xfId="1" applyFont="1" applyBorder="1"/>
    <xf numFmtId="0" fontId="3" fillId="0" borderId="26" xfId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9" fillId="2" borderId="37" xfId="1" applyFont="1" applyFill="1" applyBorder="1"/>
    <xf numFmtId="0" fontId="9" fillId="2" borderId="38" xfId="1" applyFont="1" applyFill="1" applyBorder="1"/>
    <xf numFmtId="0" fontId="9" fillId="2" borderId="39" xfId="1" applyFont="1" applyFill="1" applyBorder="1"/>
    <xf numFmtId="0" fontId="10" fillId="0" borderId="5" xfId="1" applyFont="1" applyFill="1" applyBorder="1"/>
    <xf numFmtId="0" fontId="8" fillId="0" borderId="16" xfId="1" applyFont="1" applyFill="1" applyBorder="1"/>
    <xf numFmtId="0" fontId="10" fillId="0" borderId="0" xfId="1" applyFont="1"/>
    <xf numFmtId="0" fontId="11" fillId="0" borderId="0" xfId="0" applyFont="1"/>
    <xf numFmtId="164" fontId="3" fillId="0" borderId="34" xfId="2" applyNumberFormat="1" applyFont="1" applyFill="1" applyBorder="1" applyAlignment="1">
      <alignment horizontal="right"/>
    </xf>
    <xf numFmtId="0" fontId="7" fillId="0" borderId="1" xfId="0" applyFont="1" applyBorder="1"/>
    <xf numFmtId="0" fontId="3" fillId="0" borderId="42" xfId="1" applyFont="1" applyBorder="1"/>
    <xf numFmtId="168" fontId="7" fillId="0" borderId="43" xfId="0" applyNumberFormat="1" applyFont="1" applyBorder="1"/>
    <xf numFmtId="168" fontId="7" fillId="0" borderId="3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5" fillId="0" borderId="1" xfId="6" applyFont="1" applyFill="1" applyBorder="1"/>
    <xf numFmtId="168" fontId="14" fillId="0" borderId="3" xfId="6" applyNumberFormat="1" applyFont="1" applyFill="1" applyBorder="1"/>
    <xf numFmtId="9" fontId="15" fillId="0" borderId="3" xfId="5" applyFont="1" applyFill="1" applyBorder="1"/>
    <xf numFmtId="0" fontId="15" fillId="0" borderId="9" xfId="6" applyFont="1" applyFill="1" applyBorder="1" applyAlignment="1">
      <alignment horizontal="center"/>
    </xf>
    <xf numFmtId="0" fontId="15" fillId="0" borderId="44" xfId="6" applyFont="1" applyFill="1" applyBorder="1" applyAlignment="1">
      <alignment horizontal="center"/>
    </xf>
    <xf numFmtId="0" fontId="15" fillId="0" borderId="1" xfId="6" applyFont="1" applyFill="1" applyBorder="1"/>
    <xf numFmtId="168" fontId="15" fillId="0" borderId="3" xfId="6" applyNumberFormat="1" applyFont="1" applyFill="1" applyBorder="1"/>
    <xf numFmtId="0" fontId="13" fillId="3" borderId="1" xfId="6" applyFont="1" applyFill="1" applyBorder="1"/>
    <xf numFmtId="168" fontId="16" fillId="3" borderId="3" xfId="6" applyNumberFormat="1" applyFont="1" applyFill="1" applyBorder="1"/>
    <xf numFmtId="0" fontId="5" fillId="3" borderId="32" xfId="6" applyFont="1" applyFill="1" applyBorder="1"/>
    <xf numFmtId="9" fontId="14" fillId="3" borderId="33" xfId="5" applyFont="1" applyFill="1" applyBorder="1"/>
    <xf numFmtId="0" fontId="17" fillId="0" borderId="0" xfId="0" applyFont="1" applyAlignment="1">
      <alignment horizontal="right" vertical="top" readingOrder="2"/>
    </xf>
    <xf numFmtId="165" fontId="3" fillId="0" borderId="0" xfId="1" applyNumberFormat="1" applyFont="1" applyFill="1" applyBorder="1" applyAlignment="1">
      <alignment readingOrder="2"/>
    </xf>
    <xf numFmtId="0" fontId="15" fillId="0" borderId="9" xfId="6" applyFont="1" applyFill="1" applyBorder="1"/>
    <xf numFmtId="168" fontId="14" fillId="0" borderId="44" xfId="6" applyNumberFormat="1" applyFont="1" applyFill="1" applyBorder="1"/>
    <xf numFmtId="0" fontId="7" fillId="0" borderId="2" xfId="0" applyFont="1" applyBorder="1"/>
    <xf numFmtId="0" fontId="7" fillId="0" borderId="47" xfId="0" applyFont="1" applyBorder="1"/>
    <xf numFmtId="0" fontId="7" fillId="0" borderId="0" xfId="0" applyFont="1" applyBorder="1"/>
    <xf numFmtId="5" fontId="7" fillId="0" borderId="3" xfId="0" applyNumberFormat="1" applyFont="1" applyBorder="1"/>
    <xf numFmtId="3" fontId="3" fillId="0" borderId="1" xfId="1" applyNumberFormat="1" applyFont="1" applyBorder="1" applyAlignment="1">
      <alignment horizontal="right" vertical="center"/>
    </xf>
    <xf numFmtId="165" fontId="7" fillId="0" borderId="3" xfId="0" applyNumberFormat="1" applyFont="1" applyBorder="1" applyAlignment="1" applyProtection="1">
      <alignment readingOrder="2"/>
      <protection locked="0"/>
    </xf>
    <xf numFmtId="0" fontId="7" fillId="2" borderId="3" xfId="0" applyFont="1" applyFill="1" applyBorder="1"/>
    <xf numFmtId="168" fontId="7" fillId="2" borderId="3" xfId="0" applyNumberFormat="1" applyFont="1" applyFill="1" applyBorder="1"/>
    <xf numFmtId="0" fontId="3" fillId="0" borderId="2" xfId="1" applyFont="1" applyFill="1" applyBorder="1"/>
    <xf numFmtId="165" fontId="10" fillId="0" borderId="25" xfId="1" applyNumberFormat="1" applyFont="1" applyFill="1" applyBorder="1" applyAlignment="1">
      <alignment readingOrder="2"/>
    </xf>
    <xf numFmtId="0" fontId="3" fillId="0" borderId="1" xfId="1" applyFont="1" applyBorder="1" applyAlignment="1">
      <alignment horizontal="right"/>
    </xf>
    <xf numFmtId="0" fontId="7" fillId="0" borderId="32" xfId="0" applyFont="1" applyBorder="1"/>
    <xf numFmtId="0" fontId="3" fillId="0" borderId="35" xfId="1" applyFont="1" applyFill="1" applyBorder="1"/>
    <xf numFmtId="5" fontId="3" fillId="0" borderId="34" xfId="2" applyNumberFormat="1" applyFont="1" applyFill="1" applyBorder="1"/>
    <xf numFmtId="0" fontId="7" fillId="0" borderId="47" xfId="0" applyFont="1" applyFill="1" applyBorder="1"/>
    <xf numFmtId="0" fontId="3" fillId="0" borderId="9" xfId="1" applyFont="1" applyFill="1" applyBorder="1" applyAlignment="1">
      <alignment horizontal="right" vertical="center"/>
    </xf>
    <xf numFmtId="169" fontId="3" fillId="0" borderId="2" xfId="2" applyNumberFormat="1" applyFont="1" applyFill="1" applyBorder="1" applyAlignment="1">
      <alignment readingOrder="2"/>
    </xf>
    <xf numFmtId="0" fontId="3" fillId="0" borderId="1" xfId="1" applyFont="1" applyFill="1" applyBorder="1" applyAlignment="1">
      <alignment horizontal="right" vertical="center"/>
    </xf>
    <xf numFmtId="167" fontId="3" fillId="0" borderId="2" xfId="2" applyNumberFormat="1" applyFont="1" applyFill="1" applyBorder="1" applyAlignment="1">
      <alignment readingOrder="2"/>
    </xf>
    <xf numFmtId="3" fontId="3" fillId="0" borderId="1" xfId="1" applyNumberFormat="1" applyFont="1" applyFill="1" applyBorder="1"/>
    <xf numFmtId="3" fontId="3" fillId="0" borderId="1" xfId="1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readingOrder="2"/>
    </xf>
    <xf numFmtId="3" fontId="3" fillId="0" borderId="45" xfId="1" applyNumberFormat="1" applyFont="1" applyFill="1" applyBorder="1"/>
    <xf numFmtId="167" fontId="3" fillId="0" borderId="46" xfId="1" applyNumberFormat="1" applyFont="1" applyFill="1" applyBorder="1" applyAlignment="1">
      <alignment readingOrder="2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165" fontId="7" fillId="0" borderId="33" xfId="0" applyNumberFormat="1" applyFont="1" applyBorder="1" applyAlignment="1" applyProtection="1">
      <alignment readingOrder="2"/>
      <protection locked="0"/>
    </xf>
  </cellXfs>
  <cellStyles count="7">
    <cellStyle name="Comma 2" xfId="4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6" xr:uid="{00000000-0005-0000-0000-000004000000}"/>
    <cellStyle name="Percent" xfId="5" builtinId="5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L50"/>
  <sheetViews>
    <sheetView showGridLines="0" rightToLeft="1" tabSelected="1" zoomScale="75" zoomScaleNormal="75" workbookViewId="0">
      <selection activeCell="I8" sqref="I8"/>
    </sheetView>
  </sheetViews>
  <sheetFormatPr defaultColWidth="8.59765625" defaultRowHeight="15.6" x14ac:dyDescent="0.3"/>
  <cols>
    <col min="1" max="1" width="8.59765625" style="30"/>
    <col min="2" max="2" width="29.09765625" style="30" customWidth="1"/>
    <col min="3" max="3" width="16.09765625" style="30" customWidth="1"/>
    <col min="4" max="4" width="32.59765625" style="30" bestFit="1" customWidth="1"/>
    <col min="5" max="5" width="13.3984375" style="30" customWidth="1"/>
    <col min="6" max="6" width="14.09765625" style="30" customWidth="1"/>
    <col min="7" max="7" width="16.5" style="30" customWidth="1"/>
    <col min="8" max="8" width="32" style="30" customWidth="1"/>
    <col min="9" max="9" width="17" style="30" customWidth="1"/>
    <col min="10" max="16384" width="8.59765625" style="30"/>
  </cols>
  <sheetData>
    <row r="1" spans="2:12" ht="16.2" thickBot="1" x14ac:dyDescent="0.35"/>
    <row r="2" spans="2:12" ht="16.2" thickBot="1" x14ac:dyDescent="0.35">
      <c r="B2" s="133" t="s">
        <v>51</v>
      </c>
      <c r="C2" s="134"/>
      <c r="D2" s="134"/>
      <c r="E2" s="134"/>
      <c r="F2" s="135"/>
      <c r="H2" s="85" t="s">
        <v>53</v>
      </c>
    </row>
    <row r="3" spans="2:12" ht="16.2" thickBot="1" x14ac:dyDescent="0.35">
      <c r="B3" s="136"/>
      <c r="C3" s="136"/>
      <c r="D3" s="136"/>
      <c r="E3" s="22"/>
      <c r="F3" s="22"/>
      <c r="G3" s="22"/>
      <c r="H3" s="86"/>
    </row>
    <row r="4" spans="2:12" ht="17.399999999999999" thickBot="1" x14ac:dyDescent="0.35">
      <c r="B4" s="80" t="s">
        <v>0</v>
      </c>
      <c r="C4" s="81" t="s">
        <v>1</v>
      </c>
      <c r="D4" s="82"/>
      <c r="E4" s="81" t="s">
        <v>46</v>
      </c>
      <c r="F4" s="82" t="s">
        <v>47</v>
      </c>
      <c r="G4" s="22"/>
      <c r="H4" s="137" t="s">
        <v>48</v>
      </c>
      <c r="I4" s="138"/>
    </row>
    <row r="5" spans="2:12" x14ac:dyDescent="0.3">
      <c r="B5" s="20" t="s">
        <v>2</v>
      </c>
      <c r="C5" s="76"/>
      <c r="D5" s="77"/>
      <c r="E5" s="78"/>
      <c r="F5" s="79"/>
      <c r="G5" s="3"/>
      <c r="H5" s="139"/>
      <c r="I5" s="140"/>
    </row>
    <row r="6" spans="2:12" x14ac:dyDescent="0.3">
      <c r="B6" s="4" t="s">
        <v>79</v>
      </c>
      <c r="C6" s="53">
        <v>0.06</v>
      </c>
      <c r="D6" s="54" t="s">
        <v>80</v>
      </c>
      <c r="E6" s="44">
        <f>I11</f>
        <v>0</v>
      </c>
      <c r="F6" s="64">
        <f>E6*C6</f>
        <v>0</v>
      </c>
      <c r="G6" s="3"/>
      <c r="H6" s="4" t="s">
        <v>38</v>
      </c>
      <c r="I6" s="114"/>
    </row>
    <row r="7" spans="2:12" x14ac:dyDescent="0.3">
      <c r="B7" s="4" t="s">
        <v>77</v>
      </c>
      <c r="C7" s="44" t="s">
        <v>3</v>
      </c>
      <c r="D7" s="55"/>
      <c r="E7" s="44"/>
      <c r="F7" s="64">
        <f>I31</f>
        <v>0</v>
      </c>
      <c r="G7" s="3"/>
      <c r="H7" s="4"/>
      <c r="I7" s="114"/>
    </row>
    <row r="8" spans="2:12" x14ac:dyDescent="0.3">
      <c r="B8" s="50" t="s">
        <v>4</v>
      </c>
      <c r="C8" s="5">
        <v>3800</v>
      </c>
      <c r="D8" s="56" t="s">
        <v>49</v>
      </c>
      <c r="E8" s="44">
        <f>I9*I6</f>
        <v>0</v>
      </c>
      <c r="F8" s="64">
        <f>E8*C8</f>
        <v>0</v>
      </c>
      <c r="G8" s="3"/>
      <c r="H8" s="4" t="s">
        <v>39</v>
      </c>
      <c r="I8" s="114"/>
    </row>
    <row r="9" spans="2:12" ht="16.2" thickBot="1" x14ac:dyDescent="0.35">
      <c r="B9" s="121" t="s">
        <v>5</v>
      </c>
      <c r="C9" s="122">
        <v>2650</v>
      </c>
      <c r="D9" s="87" t="s">
        <v>54</v>
      </c>
      <c r="E9" s="60">
        <f>I9*2</f>
        <v>0</v>
      </c>
      <c r="F9" s="65">
        <f>E9*C9</f>
        <v>0</v>
      </c>
      <c r="G9" s="3"/>
      <c r="H9" s="4" t="s">
        <v>40</v>
      </c>
      <c r="I9" s="114"/>
    </row>
    <row r="10" spans="2:12" ht="16.8" thickTop="1" thickBot="1" x14ac:dyDescent="0.35">
      <c r="B10" s="6" t="s">
        <v>6</v>
      </c>
      <c r="C10" s="61"/>
      <c r="D10" s="61"/>
      <c r="E10" s="62"/>
      <c r="F10" s="66">
        <f>SUM(F6:F9)</f>
        <v>0</v>
      </c>
      <c r="G10" s="7"/>
      <c r="H10" s="4" t="s">
        <v>50</v>
      </c>
      <c r="I10" s="115">
        <f>I8-I9</f>
        <v>0</v>
      </c>
    </row>
    <row r="11" spans="2:12" s="31" customFormat="1" ht="16.2" thickTop="1" x14ac:dyDescent="0.3">
      <c r="B11" s="67"/>
      <c r="C11" s="58"/>
      <c r="D11" s="58"/>
      <c r="E11" s="59"/>
      <c r="F11" s="68"/>
      <c r="G11" s="9"/>
      <c r="H11" s="49" t="s">
        <v>73</v>
      </c>
      <c r="I11" s="114"/>
    </row>
    <row r="12" spans="2:12" x14ac:dyDescent="0.3">
      <c r="B12" s="2" t="s">
        <v>7</v>
      </c>
      <c r="C12" s="10"/>
      <c r="D12" s="10"/>
      <c r="E12" s="44"/>
      <c r="F12" s="64"/>
      <c r="G12" s="3"/>
      <c r="H12" s="49"/>
      <c r="I12" s="114"/>
      <c r="J12" s="31"/>
      <c r="K12" s="31"/>
      <c r="L12" s="31"/>
    </row>
    <row r="13" spans="2:12" x14ac:dyDescent="0.3">
      <c r="B13" s="11" t="s">
        <v>8</v>
      </c>
      <c r="C13" s="5">
        <v>23000</v>
      </c>
      <c r="D13" s="57" t="s">
        <v>29</v>
      </c>
      <c r="E13" s="44">
        <f>I8</f>
        <v>0</v>
      </c>
      <c r="F13" s="64">
        <f t="shared" ref="F13" si="0">E13*C13</f>
        <v>0</v>
      </c>
      <c r="G13" s="3"/>
      <c r="H13" s="50" t="s">
        <v>74</v>
      </c>
      <c r="I13" s="114"/>
    </row>
    <row r="14" spans="2:12" x14ac:dyDescent="0.3">
      <c r="B14" s="123" t="s">
        <v>81</v>
      </c>
      <c r="C14" s="5">
        <v>55</v>
      </c>
      <c r="D14" s="109" t="s">
        <v>82</v>
      </c>
      <c r="E14" s="47">
        <f>I21</f>
        <v>0</v>
      </c>
      <c r="F14" s="64">
        <f t="shared" ref="F14:F22" si="1">E14*C14</f>
        <v>0</v>
      </c>
      <c r="G14" s="3"/>
      <c r="H14" s="51" t="s">
        <v>75</v>
      </c>
      <c r="I14" s="114"/>
    </row>
    <row r="15" spans="2:12" x14ac:dyDescent="0.3">
      <c r="B15" s="12" t="s">
        <v>27</v>
      </c>
      <c r="C15" s="5">
        <v>15000</v>
      </c>
      <c r="D15" s="57" t="s">
        <v>30</v>
      </c>
      <c r="E15" s="44">
        <f>I6</f>
        <v>0</v>
      </c>
      <c r="F15" s="64">
        <f t="shared" si="1"/>
        <v>0</v>
      </c>
      <c r="G15" s="3"/>
      <c r="H15" s="88" t="s">
        <v>87</v>
      </c>
      <c r="I15" s="114"/>
    </row>
    <row r="16" spans="2:12" x14ac:dyDescent="0.3">
      <c r="B16" s="11" t="s">
        <v>10</v>
      </c>
      <c r="C16" s="13">
        <v>1.6E-2</v>
      </c>
      <c r="D16" s="57" t="s">
        <v>76</v>
      </c>
      <c r="E16" s="48">
        <f>I15*1.17</f>
        <v>0</v>
      </c>
      <c r="F16" s="64">
        <f t="shared" si="1"/>
        <v>0</v>
      </c>
      <c r="G16" s="3"/>
      <c r="H16" s="52" t="s">
        <v>78</v>
      </c>
      <c r="I16" s="116">
        <f>I13-I14</f>
        <v>0</v>
      </c>
    </row>
    <row r="17" spans="2:12" x14ac:dyDescent="0.3">
      <c r="B17" s="11" t="s">
        <v>31</v>
      </c>
      <c r="C17" s="13">
        <v>7.4999999999999997E-3</v>
      </c>
      <c r="D17" s="57" t="s">
        <v>32</v>
      </c>
      <c r="E17" s="48">
        <f>I14</f>
        <v>0</v>
      </c>
      <c r="F17" s="64">
        <f t="shared" si="1"/>
        <v>0</v>
      </c>
      <c r="G17" s="3"/>
      <c r="H17" s="141" t="s">
        <v>41</v>
      </c>
      <c r="I17" s="142"/>
    </row>
    <row r="18" spans="2:12" x14ac:dyDescent="0.3">
      <c r="B18" s="11" t="s">
        <v>11</v>
      </c>
      <c r="C18" s="1">
        <v>370</v>
      </c>
      <c r="D18" s="117" t="s">
        <v>12</v>
      </c>
      <c r="E18" s="47">
        <f>I18+I19+I20+I21-I28+0.3*I23+I25</f>
        <v>0</v>
      </c>
      <c r="F18" s="64">
        <f t="shared" si="1"/>
        <v>0</v>
      </c>
      <c r="G18" s="3"/>
      <c r="H18" s="113" t="s">
        <v>83</v>
      </c>
      <c r="I18" s="114"/>
    </row>
    <row r="19" spans="2:12" x14ac:dyDescent="0.3">
      <c r="B19" s="124" t="s">
        <v>56</v>
      </c>
      <c r="C19" s="125">
        <v>3750</v>
      </c>
      <c r="D19" s="117"/>
      <c r="E19" s="44">
        <f>I8</f>
        <v>0</v>
      </c>
      <c r="F19" s="64">
        <f t="shared" si="1"/>
        <v>0</v>
      </c>
      <c r="G19" s="3"/>
      <c r="H19" s="88" t="s">
        <v>85</v>
      </c>
      <c r="I19" s="114"/>
    </row>
    <row r="20" spans="2:12" x14ac:dyDescent="0.3">
      <c r="B20" s="126" t="s">
        <v>57</v>
      </c>
      <c r="C20" s="127">
        <v>65</v>
      </c>
      <c r="D20" s="36"/>
      <c r="E20" s="47">
        <f>I21</f>
        <v>0</v>
      </c>
      <c r="F20" s="64">
        <f t="shared" si="1"/>
        <v>0</v>
      </c>
      <c r="G20" s="3"/>
      <c r="H20" s="88" t="s">
        <v>84</v>
      </c>
      <c r="I20" s="114"/>
    </row>
    <row r="21" spans="2:12" x14ac:dyDescent="0.3">
      <c r="B21" s="12" t="s">
        <v>34</v>
      </c>
      <c r="C21" s="13">
        <v>0.04</v>
      </c>
      <c r="D21" s="35" t="s">
        <v>9</v>
      </c>
      <c r="E21" s="48">
        <f>F40</f>
        <v>0</v>
      </c>
      <c r="F21" s="64">
        <f t="shared" si="1"/>
        <v>0</v>
      </c>
      <c r="G21" s="3"/>
      <c r="H21" s="50" t="s">
        <v>55</v>
      </c>
      <c r="I21" s="114"/>
    </row>
    <row r="22" spans="2:12" x14ac:dyDescent="0.3">
      <c r="B22" s="12" t="s">
        <v>13</v>
      </c>
      <c r="C22" s="13">
        <v>0.02</v>
      </c>
      <c r="D22" s="36" t="s">
        <v>36</v>
      </c>
      <c r="E22" s="48">
        <f>I16</f>
        <v>0</v>
      </c>
      <c r="F22" s="64">
        <f t="shared" si="1"/>
        <v>0</v>
      </c>
      <c r="G22" s="3"/>
      <c r="H22" s="88" t="s">
        <v>60</v>
      </c>
      <c r="I22" s="114"/>
    </row>
    <row r="23" spans="2:12" x14ac:dyDescent="0.3">
      <c r="B23" s="110" t="s">
        <v>71</v>
      </c>
      <c r="C23" s="5"/>
      <c r="D23" s="111" t="s">
        <v>72</v>
      </c>
      <c r="E23" s="109"/>
      <c r="F23" s="112">
        <f>I29</f>
        <v>0</v>
      </c>
      <c r="G23" s="18"/>
      <c r="H23" s="4" t="s">
        <v>42</v>
      </c>
      <c r="I23" s="114"/>
    </row>
    <row r="24" spans="2:12" s="31" customFormat="1" ht="16.2" thickBot="1" x14ac:dyDescent="0.35">
      <c r="B24" s="14" t="s">
        <v>33</v>
      </c>
      <c r="C24" s="15">
        <v>0.05</v>
      </c>
      <c r="D24" s="37" t="s">
        <v>9</v>
      </c>
      <c r="E24" s="48">
        <f>F40</f>
        <v>0</v>
      </c>
      <c r="F24" s="64">
        <f>E24*C24</f>
        <v>0</v>
      </c>
      <c r="G24" s="9"/>
      <c r="H24" s="4" t="s">
        <v>94</v>
      </c>
      <c r="I24" s="114"/>
      <c r="J24" s="30"/>
      <c r="K24" s="30"/>
      <c r="L24" s="30"/>
    </row>
    <row r="25" spans="2:12" ht="16.8" thickTop="1" thickBot="1" x14ac:dyDescent="0.35">
      <c r="B25" s="16" t="s">
        <v>14</v>
      </c>
      <c r="C25" s="17"/>
      <c r="D25" s="38"/>
      <c r="E25" s="62"/>
      <c r="F25" s="69">
        <f>SUM(F13:F24)</f>
        <v>0</v>
      </c>
      <c r="G25" s="7"/>
      <c r="H25" s="4" t="s">
        <v>43</v>
      </c>
      <c r="I25" s="114"/>
      <c r="J25" s="31"/>
      <c r="K25" s="31"/>
      <c r="L25" s="31"/>
    </row>
    <row r="26" spans="2:12" ht="16.2" thickTop="1" x14ac:dyDescent="0.3">
      <c r="B26" s="19"/>
      <c r="C26" s="8"/>
      <c r="D26" s="34"/>
      <c r="E26" s="46"/>
      <c r="F26" s="70"/>
      <c r="G26" s="7"/>
      <c r="H26" s="51" t="s">
        <v>44</v>
      </c>
      <c r="I26" s="114"/>
    </row>
    <row r="27" spans="2:12" x14ac:dyDescent="0.3">
      <c r="B27" s="20" t="s">
        <v>15</v>
      </c>
      <c r="C27" s="21"/>
      <c r="D27" s="39"/>
      <c r="E27" s="45"/>
      <c r="F27" s="71"/>
      <c r="G27" s="7"/>
      <c r="H27" s="4" t="s">
        <v>45</v>
      </c>
      <c r="I27" s="114"/>
    </row>
    <row r="28" spans="2:12" x14ac:dyDescent="0.3">
      <c r="B28" s="128" t="s">
        <v>16</v>
      </c>
      <c r="C28" s="1">
        <v>260</v>
      </c>
      <c r="D28" s="40"/>
      <c r="E28" s="47">
        <f>I28</f>
        <v>0</v>
      </c>
      <c r="F28" s="64">
        <f t="shared" ref="F28:F34" si="2">E28*C28</f>
        <v>0</v>
      </c>
      <c r="G28" s="3"/>
      <c r="H28" s="4" t="s">
        <v>52</v>
      </c>
      <c r="I28" s="114"/>
    </row>
    <row r="29" spans="2:12" x14ac:dyDescent="0.3">
      <c r="B29" s="128" t="s">
        <v>17</v>
      </c>
      <c r="C29" s="1">
        <v>370</v>
      </c>
      <c r="D29" s="40"/>
      <c r="E29" s="47">
        <f>I27</f>
        <v>0</v>
      </c>
      <c r="F29" s="64">
        <f t="shared" si="2"/>
        <v>0</v>
      </c>
      <c r="G29" s="3"/>
      <c r="H29" s="49" t="s">
        <v>71</v>
      </c>
      <c r="I29" s="114"/>
    </row>
    <row r="30" spans="2:12" x14ac:dyDescent="0.3">
      <c r="B30" s="128" t="s">
        <v>89</v>
      </c>
      <c r="C30" s="1">
        <v>1050</v>
      </c>
      <c r="D30" s="40"/>
      <c r="E30" s="47">
        <f>I24</f>
        <v>0</v>
      </c>
      <c r="F30" s="64">
        <f>C30*E30</f>
        <v>0</v>
      </c>
      <c r="G30" s="3"/>
      <c r="H30" s="119" t="s">
        <v>70</v>
      </c>
      <c r="I30" s="114"/>
    </row>
    <row r="31" spans="2:12" ht="16.2" thickBot="1" x14ac:dyDescent="0.35">
      <c r="B31" s="128" t="s">
        <v>86</v>
      </c>
      <c r="C31" s="1">
        <v>2800</v>
      </c>
      <c r="D31" s="118" t="s">
        <v>90</v>
      </c>
      <c r="E31" s="47">
        <f>I23</f>
        <v>0</v>
      </c>
      <c r="F31" s="64">
        <f t="shared" si="2"/>
        <v>0</v>
      </c>
      <c r="G31" s="3"/>
      <c r="H31" s="120" t="s">
        <v>88</v>
      </c>
      <c r="I31" s="143"/>
    </row>
    <row r="32" spans="2:12" x14ac:dyDescent="0.3">
      <c r="B32" s="129" t="s">
        <v>83</v>
      </c>
      <c r="C32" s="1">
        <v>4700</v>
      </c>
      <c r="D32" s="109"/>
      <c r="E32" s="47">
        <f>I18</f>
        <v>0</v>
      </c>
      <c r="F32" s="64">
        <f t="shared" si="2"/>
        <v>0</v>
      </c>
      <c r="G32" s="3"/>
    </row>
    <row r="33" spans="2:10" ht="16.2" thickBot="1" x14ac:dyDescent="0.35">
      <c r="B33" s="49" t="s">
        <v>85</v>
      </c>
      <c r="C33" s="1">
        <v>5000</v>
      </c>
      <c r="D33" s="109"/>
      <c r="E33" s="47">
        <f>I19</f>
        <v>0</v>
      </c>
      <c r="F33" s="64">
        <f t="shared" si="2"/>
        <v>0</v>
      </c>
      <c r="G33" s="3"/>
      <c r="H33" s="29" t="s">
        <v>63</v>
      </c>
    </row>
    <row r="34" spans="2:10" x14ac:dyDescent="0.3">
      <c r="B34" s="49" t="s">
        <v>84</v>
      </c>
      <c r="C34" s="1">
        <v>5200</v>
      </c>
      <c r="D34" s="109"/>
      <c r="E34" s="47">
        <f>I20</f>
        <v>0</v>
      </c>
      <c r="F34" s="64">
        <f t="shared" si="2"/>
        <v>0</v>
      </c>
      <c r="G34" s="3"/>
      <c r="H34" s="89" t="s">
        <v>64</v>
      </c>
      <c r="I34" s="90">
        <f>I16</f>
        <v>0</v>
      </c>
      <c r="J34" s="105"/>
    </row>
    <row r="35" spans="2:10" x14ac:dyDescent="0.3">
      <c r="B35" s="129" t="s">
        <v>58</v>
      </c>
      <c r="C35" s="1">
        <v>4200</v>
      </c>
      <c r="D35" s="41" t="s">
        <v>28</v>
      </c>
      <c r="E35" s="47">
        <f>I21</f>
        <v>0</v>
      </c>
      <c r="F35" s="64">
        <f>E35*C35</f>
        <v>0</v>
      </c>
      <c r="G35" s="3"/>
      <c r="H35" s="4" t="s">
        <v>65</v>
      </c>
      <c r="I35" s="91">
        <f>F41</f>
        <v>0</v>
      </c>
    </row>
    <row r="36" spans="2:10" x14ac:dyDescent="0.3">
      <c r="B36" s="129" t="s">
        <v>59</v>
      </c>
      <c r="C36" s="130">
        <v>1850</v>
      </c>
      <c r="D36" s="42" t="s">
        <v>37</v>
      </c>
      <c r="E36" s="47">
        <f>I22</f>
        <v>0</v>
      </c>
      <c r="F36" s="64">
        <f>E36*C36</f>
        <v>0</v>
      </c>
      <c r="G36" s="7"/>
      <c r="H36" s="92"/>
      <c r="I36" s="93"/>
    </row>
    <row r="37" spans="2:10" x14ac:dyDescent="0.3">
      <c r="B37" s="128" t="s">
        <v>18</v>
      </c>
      <c r="C37" s="1">
        <v>2100</v>
      </c>
      <c r="D37" s="42"/>
      <c r="E37" s="47">
        <f>I25</f>
        <v>0</v>
      </c>
      <c r="F37" s="64">
        <f>E37*C37</f>
        <v>0</v>
      </c>
      <c r="G37" s="3"/>
      <c r="H37" s="94" t="s">
        <v>67</v>
      </c>
      <c r="I37" s="95">
        <f>+I34-I35</f>
        <v>0</v>
      </c>
    </row>
    <row r="38" spans="2:10" x14ac:dyDescent="0.3">
      <c r="B38" s="128" t="s">
        <v>19</v>
      </c>
      <c r="C38" s="1">
        <v>1050</v>
      </c>
      <c r="D38" s="42"/>
      <c r="E38" s="47">
        <f>I26</f>
        <v>0</v>
      </c>
      <c r="F38" s="64">
        <f>E38*C38</f>
        <v>0</v>
      </c>
      <c r="G38" s="3"/>
      <c r="H38" s="94" t="s">
        <v>68</v>
      </c>
      <c r="I38" s="96" t="e">
        <f>I37/I35</f>
        <v>#DIV/0!</v>
      </c>
    </row>
    <row r="39" spans="2:10" ht="16.2" thickBot="1" x14ac:dyDescent="0.35">
      <c r="B39" s="131" t="s">
        <v>70</v>
      </c>
      <c r="C39" s="132">
        <v>4200</v>
      </c>
      <c r="D39" s="106" t="s">
        <v>91</v>
      </c>
      <c r="E39" s="47">
        <f>I30</f>
        <v>0</v>
      </c>
      <c r="F39" s="64">
        <f>E39*C39*1.17</f>
        <v>0</v>
      </c>
      <c r="G39" s="3"/>
      <c r="H39" s="97"/>
      <c r="I39" s="98"/>
    </row>
    <row r="40" spans="2:10" ht="16.8" thickTop="1" thickBot="1" x14ac:dyDescent="0.35">
      <c r="B40" s="72" t="s">
        <v>20</v>
      </c>
      <c r="C40" s="62"/>
      <c r="D40" s="62"/>
      <c r="E40" s="62"/>
      <c r="F40" s="69">
        <f>SUM(F28:F39)</f>
        <v>0</v>
      </c>
      <c r="G40" s="24"/>
      <c r="H40" s="99" t="s">
        <v>69</v>
      </c>
      <c r="I40" s="100">
        <f>F43</f>
        <v>0</v>
      </c>
    </row>
    <row r="41" spans="2:10" ht="16.8" thickTop="1" thickBot="1" x14ac:dyDescent="0.35">
      <c r="B41" s="16" t="s">
        <v>21</v>
      </c>
      <c r="C41" s="17"/>
      <c r="D41" s="38"/>
      <c r="E41" s="62"/>
      <c r="F41" s="69">
        <f>F40+F25+F10</f>
        <v>0</v>
      </c>
      <c r="G41" s="27"/>
      <c r="H41" s="99" t="s">
        <v>61</v>
      </c>
      <c r="I41" s="95">
        <f>I40+I35</f>
        <v>0</v>
      </c>
    </row>
    <row r="42" spans="2:10" ht="16.2" thickTop="1" x14ac:dyDescent="0.3">
      <c r="B42" s="19"/>
      <c r="C42" s="8"/>
      <c r="D42" s="34"/>
      <c r="E42" s="44"/>
      <c r="F42" s="64"/>
      <c r="G42" s="28"/>
      <c r="H42" s="107"/>
      <c r="I42" s="108"/>
    </row>
    <row r="43" spans="2:10" x14ac:dyDescent="0.3">
      <c r="B43" s="2" t="s">
        <v>22</v>
      </c>
      <c r="C43" s="23">
        <v>0.06</v>
      </c>
      <c r="D43" s="33" t="s">
        <v>23</v>
      </c>
      <c r="E43" s="48">
        <f>F41</f>
        <v>0</v>
      </c>
      <c r="F43" s="64">
        <f>E43*C43</f>
        <v>0</v>
      </c>
      <c r="H43" s="97"/>
      <c r="I43" s="98"/>
    </row>
    <row r="44" spans="2:10" ht="16.2" thickBot="1" x14ac:dyDescent="0.35">
      <c r="B44" s="83" t="s">
        <v>24</v>
      </c>
      <c r="C44" s="84"/>
      <c r="D44" s="63"/>
      <c r="E44" s="13"/>
      <c r="F44" s="73"/>
      <c r="H44" s="101" t="s">
        <v>62</v>
      </c>
      <c r="I44" s="102">
        <f>I34-I41</f>
        <v>0</v>
      </c>
    </row>
    <row r="45" spans="2:10" ht="16.8" thickTop="1" thickBot="1" x14ac:dyDescent="0.35">
      <c r="B45" s="25" t="s">
        <v>25</v>
      </c>
      <c r="C45" s="26"/>
      <c r="D45" s="43"/>
      <c r="E45" s="74"/>
      <c r="F45" s="75">
        <f>F43+F41</f>
        <v>0</v>
      </c>
      <c r="H45" s="103" t="s">
        <v>66</v>
      </c>
      <c r="I45" s="104" t="e">
        <f>I44/I41</f>
        <v>#DIV/0!</v>
      </c>
    </row>
    <row r="47" spans="2:10" x14ac:dyDescent="0.3">
      <c r="B47" s="32" t="s">
        <v>35</v>
      </c>
    </row>
    <row r="48" spans="2:10" x14ac:dyDescent="0.3">
      <c r="B48" s="32" t="s">
        <v>92</v>
      </c>
    </row>
    <row r="49" spans="2:3" x14ac:dyDescent="0.3">
      <c r="B49" s="32" t="s">
        <v>93</v>
      </c>
    </row>
    <row r="50" spans="2:3" x14ac:dyDescent="0.3">
      <c r="B50" s="32" t="s">
        <v>26</v>
      </c>
      <c r="C50" s="29"/>
    </row>
  </sheetData>
  <sheetProtection algorithmName="SHA-512" hashValue="7Okq4D6NdyKlwMUEB5YZH5+MOq7Zrts/d+YlrEieiqAuiGi8xSjThe441u2pRXPDP08t7K2xt+qH5pfZXyuRRQ==" saltValue="RRYJQ7cjKQKySr5R/kAThQ==" spinCount="100000" sheet="1" selectLockedCells="1"/>
  <mergeCells count="4">
    <mergeCell ref="B2:F2"/>
    <mergeCell ref="B3:D3"/>
    <mergeCell ref="H4:I5"/>
    <mergeCell ref="H17:I17"/>
  </mergeCells>
  <pageMargins left="0.7" right="0.7" top="0.75" bottom="0.75" header="0.3" footer="0.3"/>
  <pageSetup paperSize="9" orientation="portrait" r:id="rId1"/>
  <ignoredErrors>
    <ignoredError sqref="F30" formula="1"/>
    <ignoredError sqref="I38 I4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מפתח עלויות + בסיס נתונים ריק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vered benita</cp:lastModifiedBy>
  <cp:lastPrinted>2019-10-28T08:26:26Z</cp:lastPrinted>
  <dcterms:created xsi:type="dcterms:W3CDTF">2019-09-23T05:47:02Z</dcterms:created>
  <dcterms:modified xsi:type="dcterms:W3CDTF">2022-08-17T07:30:20Z</dcterms:modified>
</cp:coreProperties>
</file>